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h\Desktop\"/>
    </mc:Choice>
  </mc:AlternateContent>
  <xr:revisionPtr revIDLastSave="0" documentId="13_ncr:1_{D0D7EA4F-91C1-4205-944D-9B30984F4960}" xr6:coauthVersionLast="47" xr6:coauthVersionMax="47" xr10:uidLastSave="{00000000-0000-0000-0000-000000000000}"/>
  <bookViews>
    <workbookView xWindow="-120" yWindow="-120" windowWidth="29040" windowHeight="15225" xr2:uid="{00000000-000D-0000-FFFF-FFFF00000000}"/>
  </bookViews>
  <sheets>
    <sheet name="Sheet1" sheetId="1" r:id="rId1"/>
  </sheets>
  <definedNames>
    <definedName name="_xlnm.Print_Area" localSheetId="0">Sheet1!$B$1:$M$48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6" i="1" l="1"/>
  <c r="E10" i="1"/>
  <c r="L8" i="1" l="1"/>
  <c r="G18" i="1" l="1"/>
  <c r="I18" i="1"/>
  <c r="L18" i="1"/>
  <c r="G28" i="1" l="1"/>
  <c r="G19" i="1" l="1"/>
  <c r="G6" i="1" l="1"/>
  <c r="G7" i="1"/>
  <c r="L5" i="1" l="1"/>
  <c r="L35" i="1" l="1"/>
  <c r="L34" i="1"/>
  <c r="L33" i="1"/>
  <c r="L32" i="1"/>
  <c r="L31" i="1"/>
  <c r="L30" i="1"/>
  <c r="L29" i="1"/>
  <c r="L28" i="1"/>
  <c r="L27" i="1"/>
  <c r="L26" i="1"/>
  <c r="L25" i="1"/>
  <c r="L23" i="1"/>
  <c r="L22" i="1"/>
  <c r="L21" i="1"/>
  <c r="L20" i="1"/>
  <c r="L17" i="1"/>
  <c r="L16" i="1"/>
  <c r="L15" i="1"/>
  <c r="L9" i="1"/>
  <c r="L7" i="1"/>
  <c r="L6" i="1"/>
  <c r="L24" i="1" l="1"/>
  <c r="M3" i="1"/>
  <c r="G25" i="1" l="1"/>
  <c r="I30" i="1" l="1"/>
  <c r="G30" i="1"/>
  <c r="G9" i="1" l="1"/>
  <c r="C14" i="1" l="1"/>
  <c r="M2" i="1" l="1"/>
  <c r="D18" i="1" s="1"/>
  <c r="F18" i="1" l="1"/>
  <c r="H18" i="1"/>
  <c r="J18" i="1" s="1"/>
  <c r="D9" i="1"/>
  <c r="D6" i="1"/>
  <c r="F6" i="1" s="1"/>
  <c r="D7" i="1"/>
  <c r="D8" i="1"/>
  <c r="F8" i="1" s="1"/>
  <c r="D25" i="1"/>
  <c r="F25" i="1" s="1"/>
  <c r="D19" i="1"/>
  <c r="F19" i="1" s="1"/>
  <c r="D33" i="1"/>
  <c r="F33" i="1" s="1"/>
  <c r="D29" i="1"/>
  <c r="F29" i="1" s="1"/>
  <c r="D21" i="1"/>
  <c r="F21" i="1" s="1"/>
  <c r="D16" i="1"/>
  <c r="F16" i="1" s="1"/>
  <c r="D32" i="1"/>
  <c r="F32" i="1" s="1"/>
  <c r="D28" i="1"/>
  <c r="F28" i="1" s="1"/>
  <c r="D24" i="1"/>
  <c r="F24" i="1" s="1"/>
  <c r="D20" i="1"/>
  <c r="F20" i="1" s="1"/>
  <c r="D15" i="1"/>
  <c r="F15" i="1" s="1"/>
  <c r="D35" i="1"/>
  <c r="F35" i="1" s="1"/>
  <c r="D31" i="1"/>
  <c r="F31" i="1" s="1"/>
  <c r="D27" i="1"/>
  <c r="F27" i="1" s="1"/>
  <c r="D23" i="1"/>
  <c r="F23" i="1" s="1"/>
  <c r="I25" i="1"/>
  <c r="D34" i="1"/>
  <c r="F34" i="1" s="1"/>
  <c r="D30" i="1"/>
  <c r="D26" i="1"/>
  <c r="F26" i="1" s="1"/>
  <c r="D22" i="1"/>
  <c r="F22" i="1" s="1"/>
  <c r="D17" i="1"/>
  <c r="F17" i="1" s="1"/>
  <c r="I9" i="1"/>
  <c r="I14" i="1"/>
  <c r="I35" i="1"/>
  <c r="I34" i="1"/>
  <c r="I33" i="1"/>
  <c r="I32" i="1"/>
  <c r="I31" i="1"/>
  <c r="I29" i="1"/>
  <c r="I28" i="1"/>
  <c r="I27" i="1"/>
  <c r="I26" i="1"/>
  <c r="I24" i="1"/>
  <c r="I23" i="1"/>
  <c r="I22" i="1"/>
  <c r="I21" i="1"/>
  <c r="I20" i="1"/>
  <c r="I17" i="1"/>
  <c r="I16" i="1"/>
  <c r="I15" i="1"/>
  <c r="H30" i="1" l="1"/>
  <c r="J30" i="1" s="1"/>
  <c r="F30" i="1"/>
  <c r="F36" i="1" s="1"/>
  <c r="H25" i="1"/>
  <c r="J25" i="1" s="1"/>
  <c r="H9" i="1"/>
  <c r="J9" i="1" s="1"/>
  <c r="F9" i="1"/>
  <c r="I36" i="1"/>
  <c r="I8" i="1"/>
  <c r="G35" i="1"/>
  <c r="G34" i="1"/>
  <c r="G33" i="1"/>
  <c r="G32" i="1"/>
  <c r="G31" i="1"/>
  <c r="G29" i="1"/>
  <c r="G27" i="1"/>
  <c r="G26" i="1"/>
  <c r="G24" i="1"/>
  <c r="G23" i="1"/>
  <c r="G22" i="1"/>
  <c r="G21" i="1"/>
  <c r="G20" i="1"/>
  <c r="G17" i="1"/>
  <c r="G16" i="1"/>
  <c r="G15" i="1"/>
  <c r="G8" i="1"/>
  <c r="H7" i="1"/>
  <c r="C36" i="1"/>
  <c r="C43" i="1"/>
  <c r="C10" i="1"/>
  <c r="D10" i="1" s="1"/>
  <c r="G36" i="1" l="1"/>
  <c r="L36" i="1"/>
  <c r="G48" i="1"/>
  <c r="D36" i="1"/>
  <c r="H8" i="1"/>
  <c r="J8" i="1" s="1"/>
  <c r="H34" i="1"/>
  <c r="J34" i="1" s="1"/>
  <c r="H32" i="1"/>
  <c r="J32" i="1" s="1"/>
  <c r="H22" i="1"/>
  <c r="J22" i="1" s="1"/>
  <c r="F7" i="1"/>
  <c r="I6" i="1"/>
  <c r="I7" i="1"/>
  <c r="J7" i="1" s="1"/>
  <c r="I5" i="1"/>
  <c r="G10" i="1" l="1"/>
  <c r="L10" i="1"/>
  <c r="H6" i="1"/>
  <c r="H16" i="1"/>
  <c r="J16" i="1" s="1"/>
  <c r="H17" i="1"/>
  <c r="J17" i="1" s="1"/>
  <c r="H29" i="1"/>
  <c r="J29" i="1" s="1"/>
  <c r="H23" i="1"/>
  <c r="J23" i="1" s="1"/>
  <c r="H35" i="1"/>
  <c r="J35" i="1" s="1"/>
  <c r="H24" i="1"/>
  <c r="J24" i="1" s="1"/>
  <c r="H26" i="1"/>
  <c r="J26" i="1" s="1"/>
  <c r="H20" i="1"/>
  <c r="J20" i="1" s="1"/>
  <c r="H33" i="1"/>
  <c r="J33" i="1" s="1"/>
  <c r="H15" i="1"/>
  <c r="H31" i="1"/>
  <c r="J31" i="1" s="1"/>
  <c r="H27" i="1"/>
  <c r="J27" i="1" s="1"/>
  <c r="H28" i="1"/>
  <c r="J28" i="1" s="1"/>
  <c r="H21" i="1"/>
  <c r="J21" i="1" s="1"/>
  <c r="I10" i="1"/>
  <c r="H10" i="1" l="1"/>
  <c r="F10" i="1"/>
  <c r="J6" i="1"/>
  <c r="J10" i="1" s="1"/>
  <c r="H36" i="1"/>
  <c r="J15" i="1"/>
  <c r="J36" i="1" s="1"/>
</calcChain>
</file>

<file path=xl/sharedStrings.xml><?xml version="1.0" encoding="utf-8"?>
<sst xmlns="http://schemas.openxmlformats.org/spreadsheetml/2006/main" count="92" uniqueCount="74">
  <si>
    <t>Mission Hills Community Services District</t>
  </si>
  <si>
    <t>months elapsed</t>
  </si>
  <si>
    <t>Budget to Actual Comparison</t>
  </si>
  <si>
    <t>months elapsed for year</t>
  </si>
  <si>
    <t>months to go</t>
  </si>
  <si>
    <t>Budgeted</t>
  </si>
  <si>
    <t>Prorated Budget</t>
  </si>
  <si>
    <t>Remainder</t>
  </si>
  <si>
    <t>Average Allowed</t>
  </si>
  <si>
    <t>Average Actual</t>
  </si>
  <si>
    <t>% of Budget</t>
  </si>
  <si>
    <t>Explanation</t>
  </si>
  <si>
    <t>Income</t>
  </si>
  <si>
    <t>Difference</t>
  </si>
  <si>
    <t>Budgeted Amount</t>
  </si>
  <si>
    <t>Monthly (Budget)</t>
  </si>
  <si>
    <t>Late Fees/Charges</t>
  </si>
  <si>
    <t>Water Service</t>
  </si>
  <si>
    <t>Sewer Service</t>
  </si>
  <si>
    <t>Street Sweeping</t>
  </si>
  <si>
    <t>Expense</t>
  </si>
  <si>
    <t>Salaries &amp; Wages</t>
  </si>
  <si>
    <t xml:space="preserve">Employee Benefits </t>
  </si>
  <si>
    <t>Director Fees</t>
  </si>
  <si>
    <t>Election Expense</t>
  </si>
  <si>
    <t>Vehicle Expense</t>
  </si>
  <si>
    <t>Insurance</t>
  </si>
  <si>
    <t>Memberships</t>
  </si>
  <si>
    <t>Office Expenses</t>
  </si>
  <si>
    <t>Operating Supplies</t>
  </si>
  <si>
    <t>Chemicals</t>
  </si>
  <si>
    <t xml:space="preserve">Safety </t>
  </si>
  <si>
    <t>Contractual Services</t>
  </si>
  <si>
    <t>Professional Services</t>
  </si>
  <si>
    <t>Printing &amp; Publication</t>
  </si>
  <si>
    <t>Equipment Lease</t>
  </si>
  <si>
    <t>Monitoring</t>
  </si>
  <si>
    <t>Travel/Meetings/Meals</t>
  </si>
  <si>
    <t>Utilities</t>
  </si>
  <si>
    <t>Government Fees</t>
  </si>
  <si>
    <t>Repairs &amp; Maintenance</t>
  </si>
  <si>
    <t>Non-Operating Expense</t>
  </si>
  <si>
    <t>Contingencies</t>
  </si>
  <si>
    <t>Emergency Reserves</t>
  </si>
  <si>
    <t>Building Improvements</t>
  </si>
  <si>
    <t>Capital Improvements</t>
  </si>
  <si>
    <t>Resolution 15-229 - Budget Preparation and Approval Process</t>
  </si>
  <si>
    <t>C.3. - Whenever a budgeted expense line item has circumstances where a projected expense exceeds a 5% variance of the total budget,</t>
  </si>
  <si>
    <t>the GM will be required to seek a super majority approval from the BoD before the expense is finalized, when possible.</t>
  </si>
  <si>
    <t xml:space="preserve">5% = </t>
  </si>
  <si>
    <t>Slightly Lower Than Budgeted</t>
  </si>
  <si>
    <t>Lower Than Budgeted</t>
  </si>
  <si>
    <t>Actual Thru</t>
  </si>
  <si>
    <t xml:space="preserve"> Lower Than Budgeted</t>
  </si>
  <si>
    <t>On Track With Budget</t>
  </si>
  <si>
    <t>Fiscal Year 24-25</t>
  </si>
  <si>
    <t>WMA GSA Allocation</t>
  </si>
  <si>
    <t>Slightly Higher Than Budgeted</t>
  </si>
  <si>
    <t>Timing of Order of Billings</t>
  </si>
  <si>
    <t xml:space="preserve">Slightly Higher Than Budgeted </t>
  </si>
  <si>
    <t>Lower Than Budgeted (Less Meetings)</t>
  </si>
  <si>
    <t>Higher Than Budgeted - AWWA, ACWA Timing</t>
  </si>
  <si>
    <t>Higher Than Budgeted - Claim Reserve</t>
  </si>
  <si>
    <t>Higher Than Budgeted (Gas Well Down)</t>
  </si>
  <si>
    <t>Annual Fee Payment Timing</t>
  </si>
  <si>
    <t>No Election Expense Bill Received Yet</t>
  </si>
  <si>
    <t>Multiple Leaks</t>
  </si>
  <si>
    <t>Lower Than Budgeted / Separate WMA GSA</t>
  </si>
  <si>
    <t>Expenses Are On Track With Budget</t>
  </si>
  <si>
    <t>Thru 12/31/2024</t>
  </si>
  <si>
    <t xml:space="preserve">Slightly HigherThan Budgeted </t>
  </si>
  <si>
    <t>Revenue is 1% Above With Budget</t>
  </si>
  <si>
    <t>Gantry Lifting Device Purchase</t>
  </si>
  <si>
    <t xml:space="preserve"> Higher Than Budgeted Computer Purchases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</si>
</sst>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FF00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8">
    <xf numFmtId="0" fontId="0" fillId="0" borderId="0" xfId="0"/>
    <xf numFmtId="0" fontId="2" fillId="0" borderId="0" xfId="0" applyFont="1"/>
    <xf numFmtId="164" fontId="0" fillId="0" borderId="0" xfId="1" applyNumberFormat="1" applyFont="1"/>
    <xf numFmtId="164" fontId="0" fillId="0" borderId="1" xfId="1" applyNumberFormat="1" applyFont="1" applyBorder="1"/>
    <xf numFmtId="164" fontId="0" fillId="0" borderId="0" xfId="0" applyNumberFormat="1"/>
    <xf numFmtId="2" fontId="0" fillId="0" borderId="0" xfId="0" applyNumberFormat="1"/>
    <xf numFmtId="164" fontId="0" fillId="0" borderId="1" xfId="0" applyNumberFormat="1" applyBorder="1"/>
    <xf numFmtId="0" fontId="0" fillId="0" borderId="5" xfId="0" applyBorder="1"/>
    <xf numFmtId="164" fontId="0" fillId="0" borderId="7" xfId="0" applyNumberFormat="1" applyBorder="1"/>
    <xf numFmtId="164" fontId="0" fillId="0" borderId="8" xfId="1" applyNumberFormat="1" applyFont="1" applyBorder="1"/>
    <xf numFmtId="164" fontId="0" fillId="0" borderId="10" xfId="0" applyNumberFormat="1" applyBorder="1"/>
    <xf numFmtId="164" fontId="0" fillId="0" borderId="11" xfId="1" applyNumberFormat="1" applyFont="1" applyBorder="1"/>
    <xf numFmtId="164" fontId="0" fillId="0" borderId="13" xfId="0" applyNumberFormat="1" applyBorder="1"/>
    <xf numFmtId="164" fontId="0" fillId="0" borderId="12" xfId="1" applyNumberFormat="1" applyFont="1" applyBorder="1"/>
    <xf numFmtId="0" fontId="0" fillId="0" borderId="6" xfId="0" applyBorder="1"/>
    <xf numFmtId="0" fontId="0" fillId="0" borderId="9" xfId="0" applyBorder="1"/>
    <xf numFmtId="0" fontId="0" fillId="0" borderId="14" xfId="0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164" fontId="0" fillId="0" borderId="6" xfId="1" applyNumberFormat="1" applyFont="1" applyBorder="1"/>
    <xf numFmtId="164" fontId="0" fillId="0" borderId="9" xfId="1" applyNumberFormat="1" applyFont="1" applyBorder="1"/>
    <xf numFmtId="164" fontId="0" fillId="0" borderId="14" xfId="1" applyNumberFormat="1" applyFont="1" applyBorder="1"/>
    <xf numFmtId="0" fontId="0" fillId="0" borderId="0" xfId="0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/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2" xfId="0" applyBorder="1" applyAlignment="1">
      <alignment horizontal="center"/>
    </xf>
    <xf numFmtId="164" fontId="0" fillId="0" borderId="20" xfId="0" applyNumberFormat="1" applyBorder="1"/>
    <xf numFmtId="164" fontId="0" fillId="0" borderId="23" xfId="1" applyNumberFormat="1" applyFont="1" applyBorder="1"/>
    <xf numFmtId="164" fontId="0" fillId="0" borderId="24" xfId="1" applyNumberFormat="1" applyFont="1" applyBorder="1"/>
    <xf numFmtId="164" fontId="0" fillId="0" borderId="25" xfId="1" applyNumberFormat="1" applyFont="1" applyBorder="1"/>
    <xf numFmtId="164" fontId="0" fillId="0" borderId="26" xfId="1" applyNumberFormat="1" applyFont="1" applyBorder="1"/>
    <xf numFmtId="164" fontId="0" fillId="0" borderId="28" xfId="1" applyNumberFormat="1" applyFont="1" applyBorder="1"/>
    <xf numFmtId="164" fontId="0" fillId="0" borderId="21" xfId="0" applyNumberFormat="1" applyBorder="1"/>
    <xf numFmtId="164" fontId="0" fillId="0" borderId="23" xfId="0" applyNumberFormat="1" applyBorder="1"/>
    <xf numFmtId="164" fontId="0" fillId="0" borderId="25" xfId="0" applyNumberFormat="1" applyBorder="1"/>
    <xf numFmtId="164" fontId="0" fillId="0" borderId="27" xfId="0" applyNumberFormat="1" applyBorder="1"/>
    <xf numFmtId="164" fontId="0" fillId="0" borderId="29" xfId="0" applyNumberFormat="1" applyBorder="1"/>
    <xf numFmtId="164" fontId="0" fillId="0" borderId="30" xfId="0" applyNumberFormat="1" applyBorder="1" applyAlignment="1">
      <alignment horizontal="center"/>
    </xf>
    <xf numFmtId="164" fontId="0" fillId="0" borderId="32" xfId="1" applyNumberFormat="1" applyFont="1" applyBorder="1"/>
    <xf numFmtId="164" fontId="0" fillId="0" borderId="33" xfId="1" applyNumberFormat="1" applyFont="1" applyBorder="1"/>
    <xf numFmtId="164" fontId="0" fillId="0" borderId="34" xfId="1" applyNumberFormat="1" applyFont="1" applyBorder="1"/>
    <xf numFmtId="164" fontId="0" fillId="0" borderId="31" xfId="0" applyNumberFormat="1" applyBorder="1"/>
    <xf numFmtId="0" fontId="0" fillId="0" borderId="35" xfId="0" applyBorder="1"/>
    <xf numFmtId="164" fontId="0" fillId="0" borderId="35" xfId="1" applyNumberFormat="1" applyFont="1" applyBorder="1"/>
    <xf numFmtId="164" fontId="0" fillId="0" borderId="37" xfId="1" applyNumberFormat="1" applyFont="1" applyBorder="1"/>
    <xf numFmtId="164" fontId="0" fillId="0" borderId="38" xfId="1" applyNumberFormat="1" applyFont="1" applyBorder="1"/>
    <xf numFmtId="164" fontId="0" fillId="0" borderId="36" xfId="0" applyNumberFormat="1" applyBorder="1"/>
    <xf numFmtId="164" fontId="0" fillId="0" borderId="39" xfId="0" applyNumberFormat="1" applyBorder="1"/>
    <xf numFmtId="164" fontId="0" fillId="0" borderId="40" xfId="1" applyNumberFormat="1" applyFont="1" applyBorder="1"/>
    <xf numFmtId="0" fontId="0" fillId="0" borderId="41" xfId="0" applyBorder="1" applyAlignment="1">
      <alignment horizontal="center"/>
    </xf>
    <xf numFmtId="0" fontId="0" fillId="0" borderId="42" xfId="0" applyBorder="1" applyAlignment="1">
      <alignment horizontal="center"/>
    </xf>
    <xf numFmtId="164" fontId="0" fillId="0" borderId="43" xfId="1" applyNumberFormat="1" applyFont="1" applyBorder="1"/>
    <xf numFmtId="164" fontId="0" fillId="0" borderId="44" xfId="1" applyNumberFormat="1" applyFont="1" applyBorder="1"/>
    <xf numFmtId="164" fontId="0" fillId="0" borderId="45" xfId="1" applyNumberFormat="1" applyFont="1" applyBorder="1"/>
    <xf numFmtId="0" fontId="0" fillId="0" borderId="0" xfId="0" applyAlignment="1">
      <alignment horizontal="right"/>
    </xf>
    <xf numFmtId="44" fontId="0" fillId="0" borderId="0" xfId="0" applyNumberFormat="1"/>
    <xf numFmtId="44" fontId="0" fillId="0" borderId="25" xfId="0" applyNumberFormat="1" applyBorder="1"/>
    <xf numFmtId="44" fontId="0" fillId="0" borderId="10" xfId="0" applyNumberFormat="1" applyBorder="1"/>
    <xf numFmtId="164" fontId="0" fillId="0" borderId="42" xfId="1" applyNumberFormat="1" applyFont="1" applyBorder="1"/>
    <xf numFmtId="164" fontId="0" fillId="0" borderId="46" xfId="1" applyNumberFormat="1" applyFont="1" applyBorder="1"/>
    <xf numFmtId="9" fontId="0" fillId="0" borderId="0" xfId="2" applyFont="1" applyAlignment="1">
      <alignment horizontal="center"/>
    </xf>
    <xf numFmtId="9" fontId="2" fillId="0" borderId="0" xfId="2" applyFont="1" applyAlignment="1">
      <alignment horizontal="center"/>
    </xf>
    <xf numFmtId="9" fontId="2" fillId="0" borderId="1" xfId="2" applyFont="1" applyBorder="1" applyAlignment="1">
      <alignment horizontal="center"/>
    </xf>
    <xf numFmtId="0" fontId="0" fillId="2" borderId="0" xfId="0" applyFill="1"/>
    <xf numFmtId="0" fontId="0" fillId="2" borderId="16" xfId="0" applyFill="1" applyBorder="1" applyAlignment="1">
      <alignment horizontal="center"/>
    </xf>
    <xf numFmtId="164" fontId="0" fillId="0" borderId="11" xfId="1" applyNumberFormat="1" applyFont="1" applyFill="1" applyBorder="1"/>
    <xf numFmtId="0" fontId="3" fillId="0" borderId="0" xfId="0" applyFont="1"/>
    <xf numFmtId="0" fontId="2" fillId="3" borderId="46" xfId="0" applyFont="1" applyFill="1" applyBorder="1" applyAlignment="1">
      <alignment horizontal="center"/>
    </xf>
    <xf numFmtId="0" fontId="2" fillId="3" borderId="47" xfId="0" applyFont="1" applyFill="1" applyBorder="1" applyAlignment="1">
      <alignment horizontal="center" wrapText="1"/>
    </xf>
    <xf numFmtId="0" fontId="2" fillId="3" borderId="47" xfId="0" applyFont="1" applyFill="1" applyBorder="1" applyAlignment="1">
      <alignment horizontal="center"/>
    </xf>
    <xf numFmtId="0" fontId="4" fillId="3" borderId="47" xfId="0" applyFont="1" applyFill="1" applyBorder="1" applyAlignment="1">
      <alignment horizontal="center" wrapText="1"/>
    </xf>
    <xf numFmtId="164" fontId="0" fillId="0" borderId="46" xfId="0" applyNumberFormat="1" applyBorder="1"/>
    <xf numFmtId="44" fontId="2" fillId="3" borderId="47" xfId="0" applyNumberFormat="1" applyFont="1" applyFill="1" applyBorder="1" applyAlignment="1">
      <alignment horizontal="center" wrapText="1"/>
    </xf>
    <xf numFmtId="17" fontId="0" fillId="0" borderId="0" xfId="0" applyNumberFormat="1" applyAlignment="1">
      <alignment horizontal="left"/>
    </xf>
    <xf numFmtId="17" fontId="0" fillId="2" borderId="4" xfId="0" applyNumberFormat="1" applyFill="1" applyBorder="1" applyAlignment="1">
      <alignment horizontal="center"/>
    </xf>
    <xf numFmtId="0" fontId="0" fillId="0" borderId="49" xfId="0" applyBorder="1" applyAlignment="1">
      <alignment horizontal="center"/>
    </xf>
    <xf numFmtId="17" fontId="0" fillId="0" borderId="50" xfId="0" applyNumberFormat="1" applyBorder="1" applyAlignment="1">
      <alignment horizontal="center"/>
    </xf>
    <xf numFmtId="164" fontId="0" fillId="0" borderId="51" xfId="1" applyNumberFormat="1" applyFont="1" applyBorder="1"/>
    <xf numFmtId="164" fontId="0" fillId="0" borderId="52" xfId="1" applyNumberFormat="1" applyFont="1" applyBorder="1"/>
    <xf numFmtId="164" fontId="0" fillId="0" borderId="53" xfId="1" applyNumberFormat="1" applyFont="1" applyBorder="1"/>
    <xf numFmtId="164" fontId="0" fillId="0" borderId="48" xfId="1" applyNumberFormat="1" applyFont="1" applyBorder="1"/>
    <xf numFmtId="0" fontId="0" fillId="0" borderId="15" xfId="0" applyBorder="1" applyAlignment="1">
      <alignment horizontal="center" wrapText="1"/>
    </xf>
    <xf numFmtId="17" fontId="0" fillId="0" borderId="18" xfId="0" applyNumberFormat="1" applyBorder="1" applyAlignment="1">
      <alignment horizontal="center" wrapText="1"/>
    </xf>
    <xf numFmtId="17" fontId="0" fillId="0" borderId="4" xfId="0" applyNumberFormat="1" applyBorder="1" applyAlignment="1">
      <alignment horizontal="center"/>
    </xf>
    <xf numFmtId="14" fontId="0" fillId="0" borderId="0" xfId="0" applyNumberFormat="1"/>
  </cellXfs>
  <cellStyles count="3">
    <cellStyle name="Currency" xfId="1" builtinId="4"/>
    <cellStyle name="Normal" xfId="0" builtinId="0"/>
    <cellStyle name="Percent" xfId="2" builtinId="5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48"/>
  <sheetViews>
    <sheetView tabSelected="1" zoomScale="102" zoomScaleNormal="102" workbookViewId="0">
      <selection activeCell="M28" sqref="M28"/>
    </sheetView>
  </sheetViews>
  <sheetFormatPr defaultRowHeight="15" outlineLevelCol="1" x14ac:dyDescent="0.25"/>
  <cols>
    <col min="2" max="2" width="38.28515625" bestFit="1" customWidth="1"/>
    <col min="3" max="3" width="15.85546875" customWidth="1"/>
    <col min="4" max="4" width="16.5703125" customWidth="1"/>
    <col min="5" max="6" width="15.85546875" customWidth="1"/>
    <col min="7" max="7" width="17.42578125" bestFit="1" customWidth="1"/>
    <col min="8" max="8" width="19.5703125" hidden="1" customWidth="1" outlineLevel="1"/>
    <col min="9" max="9" width="18" hidden="1" customWidth="1" outlineLevel="1"/>
    <col min="10" max="10" width="12.85546875" style="4" hidden="1" customWidth="1" outlineLevel="1"/>
    <col min="11" max="11" width="0.85546875" customWidth="1" collapsed="1"/>
    <col min="12" max="12" width="11.5703125" style="22" bestFit="1" customWidth="1"/>
    <col min="13" max="13" width="45" customWidth="1"/>
  </cols>
  <sheetData>
    <row r="1" spans="2:14" x14ac:dyDescent="0.25">
      <c r="B1" t="s">
        <v>0</v>
      </c>
      <c r="D1" s="87"/>
      <c r="M1" s="66">
        <v>6</v>
      </c>
      <c r="N1" t="s">
        <v>1</v>
      </c>
    </row>
    <row r="2" spans="2:14" x14ac:dyDescent="0.25">
      <c r="B2" t="s">
        <v>2</v>
      </c>
      <c r="M2" s="5">
        <f>M1/12</f>
        <v>0.5</v>
      </c>
      <c r="N2" t="s">
        <v>3</v>
      </c>
    </row>
    <row r="3" spans="2:14" ht="15.75" thickBot="1" x14ac:dyDescent="0.3">
      <c r="B3" s="76" t="s">
        <v>69</v>
      </c>
      <c r="M3">
        <f>12-M1</f>
        <v>6</v>
      </c>
      <c r="N3" t="s">
        <v>4</v>
      </c>
    </row>
    <row r="4" spans="2:14" ht="15.75" thickBot="1" x14ac:dyDescent="0.3">
      <c r="C4" s="17" t="s">
        <v>5</v>
      </c>
      <c r="D4" s="78" t="s">
        <v>6</v>
      </c>
      <c r="E4" s="67" t="s">
        <v>52</v>
      </c>
      <c r="F4" s="25"/>
      <c r="G4" s="52" t="s">
        <v>7</v>
      </c>
      <c r="H4" s="23" t="s">
        <v>8</v>
      </c>
      <c r="I4" s="28" t="s">
        <v>9</v>
      </c>
      <c r="J4" s="39"/>
      <c r="L4" s="63" t="s">
        <v>10</v>
      </c>
      <c r="M4" s="70" t="s">
        <v>11</v>
      </c>
    </row>
    <row r="5" spans="2:14" ht="15.75" thickBot="1" x14ac:dyDescent="0.3">
      <c r="B5" s="1" t="s">
        <v>12</v>
      </c>
      <c r="C5" s="18" t="s">
        <v>55</v>
      </c>
      <c r="D5" s="79">
        <v>45657</v>
      </c>
      <c r="E5" s="77">
        <v>45657</v>
      </c>
      <c r="F5" s="27" t="s">
        <v>13</v>
      </c>
      <c r="G5" s="53" t="s">
        <v>14</v>
      </c>
      <c r="H5" s="26" t="s">
        <v>15</v>
      </c>
      <c r="I5" s="22">
        <f>D5</f>
        <v>45657</v>
      </c>
      <c r="J5" s="40" t="s">
        <v>13</v>
      </c>
      <c r="L5" s="65">
        <f>M1/12</f>
        <v>0.5</v>
      </c>
    </row>
    <row r="6" spans="2:14" x14ac:dyDescent="0.25">
      <c r="B6" s="14" t="s">
        <v>16</v>
      </c>
      <c r="C6" s="19">
        <v>40000</v>
      </c>
      <c r="D6" s="80">
        <f>C6*M2</f>
        <v>20000</v>
      </c>
      <c r="E6" s="9">
        <v>20350</v>
      </c>
      <c r="F6" s="31">
        <f>E6-D6</f>
        <v>350</v>
      </c>
      <c r="G6" s="56">
        <f t="shared" ref="G6:G10" si="0">C6-E6</f>
        <v>19650</v>
      </c>
      <c r="H6" s="36">
        <f>D6/M1</f>
        <v>3333.3333333333335</v>
      </c>
      <c r="I6" s="8">
        <f>E6/M1</f>
        <v>3391.6666666666665</v>
      </c>
      <c r="J6" s="41">
        <f>I6-H6</f>
        <v>58.33333333333303</v>
      </c>
      <c r="L6" s="63">
        <f>E6/C6</f>
        <v>0.50875000000000004</v>
      </c>
      <c r="M6" s="71" t="s">
        <v>70</v>
      </c>
    </row>
    <row r="7" spans="2:14" x14ac:dyDescent="0.25">
      <c r="B7" s="15" t="s">
        <v>17</v>
      </c>
      <c r="C7" s="20">
        <v>1432345</v>
      </c>
      <c r="D7" s="81">
        <f>C7*M2</f>
        <v>716172.5</v>
      </c>
      <c r="E7" s="11">
        <v>763338</v>
      </c>
      <c r="F7" s="33">
        <f>E7-D7</f>
        <v>47165.5</v>
      </c>
      <c r="G7" s="54">
        <f t="shared" si="0"/>
        <v>669007</v>
      </c>
      <c r="H7" s="37">
        <f>D7/M1</f>
        <v>119362.08333333333</v>
      </c>
      <c r="I7" s="10">
        <f>E7/M1</f>
        <v>127223</v>
      </c>
      <c r="J7" s="42">
        <f>I7-H7</f>
        <v>7860.9166666666715</v>
      </c>
      <c r="L7" s="63">
        <f t="shared" ref="L7:L10" si="1">E7/C7</f>
        <v>0.53292886839413689</v>
      </c>
      <c r="M7" s="72" t="s">
        <v>59</v>
      </c>
    </row>
    <row r="8" spans="2:14" x14ac:dyDescent="0.25">
      <c r="B8" s="15" t="s">
        <v>18</v>
      </c>
      <c r="C8" s="20">
        <v>1272262</v>
      </c>
      <c r="D8" s="81">
        <f>C8*M2</f>
        <v>636131</v>
      </c>
      <c r="E8" s="11">
        <v>629869</v>
      </c>
      <c r="F8" s="33">
        <f>E8-D8</f>
        <v>-6262</v>
      </c>
      <c r="G8" s="54">
        <f t="shared" si="0"/>
        <v>642393</v>
      </c>
      <c r="H8" s="37">
        <f>D8/M1</f>
        <v>106021.83333333333</v>
      </c>
      <c r="I8" s="10">
        <f>E8/M1</f>
        <v>104978.16666666667</v>
      </c>
      <c r="J8" s="42">
        <f>I8-H8</f>
        <v>-1043.666666666657</v>
      </c>
      <c r="L8" s="63">
        <f>E8/C8</f>
        <v>0.49507805782142356</v>
      </c>
      <c r="M8" s="72" t="s">
        <v>54</v>
      </c>
    </row>
    <row r="9" spans="2:14" ht="15.75" thickBot="1" x14ac:dyDescent="0.3">
      <c r="B9" s="16" t="s">
        <v>19</v>
      </c>
      <c r="C9" s="21">
        <v>18000</v>
      </c>
      <c r="D9" s="82">
        <f>C9*M2</f>
        <v>9000</v>
      </c>
      <c r="E9" s="13">
        <v>9038</v>
      </c>
      <c r="F9" s="34">
        <f>E9-D9</f>
        <v>38</v>
      </c>
      <c r="G9" s="55">
        <f t="shared" ref="G9" si="2">C9-E9</f>
        <v>8962</v>
      </c>
      <c r="H9" s="38">
        <f>D9/M2</f>
        <v>18000</v>
      </c>
      <c r="I9" s="12">
        <f>E9/M2</f>
        <v>18076</v>
      </c>
      <c r="J9" s="43">
        <f>I9-H9</f>
        <v>76</v>
      </c>
      <c r="L9" s="63">
        <f t="shared" si="1"/>
        <v>0.50211111111111106</v>
      </c>
      <c r="M9" s="71" t="s">
        <v>54</v>
      </c>
    </row>
    <row r="10" spans="2:14" ht="15.75" thickBot="1" x14ac:dyDescent="0.3">
      <c r="B10" s="45"/>
      <c r="C10" s="46">
        <f>SUM(C6:C9)</f>
        <v>2762607</v>
      </c>
      <c r="D10" s="83">
        <f>C10*M2</f>
        <v>1381303.5</v>
      </c>
      <c r="E10" s="47">
        <f>SUM(E6:E9)</f>
        <v>1422595</v>
      </c>
      <c r="F10" s="48">
        <f>SUM(F6:F9)</f>
        <v>41291.5</v>
      </c>
      <c r="G10" s="62">
        <f t="shared" si="0"/>
        <v>1340012</v>
      </c>
      <c r="H10" s="49">
        <f>SUM(H6:H9)</f>
        <v>246717.25</v>
      </c>
      <c r="I10" s="50">
        <f>SUM(I6:I9)</f>
        <v>253668.83333333334</v>
      </c>
      <c r="J10" s="51">
        <f>SUM(J6:J9)</f>
        <v>6951.5833333333476</v>
      </c>
      <c r="L10" s="64">
        <f t="shared" si="1"/>
        <v>0.51494657039528247</v>
      </c>
      <c r="M10" s="72" t="s">
        <v>71</v>
      </c>
    </row>
    <row r="11" spans="2:14" x14ac:dyDescent="0.25">
      <c r="C11" s="2"/>
      <c r="D11" s="2"/>
      <c r="E11" s="2"/>
      <c r="F11" s="2"/>
      <c r="G11" s="2"/>
      <c r="H11" s="4"/>
      <c r="I11" s="4"/>
    </row>
    <row r="12" spans="2:14" ht="15.75" thickBot="1" x14ac:dyDescent="0.3">
      <c r="C12" s="2"/>
      <c r="D12" s="2"/>
      <c r="E12" s="2"/>
      <c r="F12" s="2"/>
      <c r="G12" s="2"/>
      <c r="H12" s="4"/>
      <c r="I12" s="4"/>
    </row>
    <row r="13" spans="2:14" x14ac:dyDescent="0.25">
      <c r="C13" s="17" t="s">
        <v>5</v>
      </c>
      <c r="D13" s="84" t="s">
        <v>6</v>
      </c>
      <c r="E13" s="24" t="s">
        <v>52</v>
      </c>
      <c r="F13" s="25"/>
      <c r="G13" s="52" t="s">
        <v>7</v>
      </c>
      <c r="H13" s="23" t="s">
        <v>8</v>
      </c>
      <c r="I13" s="28" t="s">
        <v>9</v>
      </c>
      <c r="J13" s="39"/>
      <c r="M13" s="1"/>
    </row>
    <row r="14" spans="2:14" ht="15.75" thickBot="1" x14ac:dyDescent="0.3">
      <c r="B14" s="1" t="s">
        <v>20</v>
      </c>
      <c r="C14" s="18" t="str">
        <f>C5</f>
        <v>Fiscal Year 24-25</v>
      </c>
      <c r="D14" s="85">
        <v>45657</v>
      </c>
      <c r="E14" s="86">
        <v>45657</v>
      </c>
      <c r="F14" s="27" t="s">
        <v>13</v>
      </c>
      <c r="G14" s="53" t="s">
        <v>14</v>
      </c>
      <c r="H14" s="26" t="s">
        <v>15</v>
      </c>
      <c r="I14" s="22">
        <f>D14</f>
        <v>45657</v>
      </c>
      <c r="J14" s="40" t="s">
        <v>13</v>
      </c>
    </row>
    <row r="15" spans="2:14" x14ac:dyDescent="0.25">
      <c r="B15" s="14" t="s">
        <v>21</v>
      </c>
      <c r="C15" s="19">
        <v>880000</v>
      </c>
      <c r="D15" s="30">
        <f>C15*$M$2</f>
        <v>440000</v>
      </c>
      <c r="E15" s="9">
        <v>421322</v>
      </c>
      <c r="F15" s="31">
        <f>D15-E15</f>
        <v>18678</v>
      </c>
      <c r="G15" s="56">
        <f t="shared" ref="G15:G35" si="3">C15-E15</f>
        <v>458678</v>
      </c>
      <c r="H15" s="36">
        <f>D15/M1</f>
        <v>73333.333333333328</v>
      </c>
      <c r="I15" s="8">
        <f>E15/M1</f>
        <v>70220.333333333328</v>
      </c>
      <c r="J15" s="41">
        <f>H15-I15</f>
        <v>3113</v>
      </c>
      <c r="L15" s="63">
        <f t="shared" ref="L15:L36" si="4">E15/C15</f>
        <v>0.47877500000000001</v>
      </c>
      <c r="M15" s="72" t="s">
        <v>50</v>
      </c>
    </row>
    <row r="16" spans="2:14" x14ac:dyDescent="0.25">
      <c r="B16" s="15" t="s">
        <v>22</v>
      </c>
      <c r="C16" s="20">
        <v>265000</v>
      </c>
      <c r="D16" s="32">
        <f t="shared" ref="D16:D35" si="5">C16*$M$2</f>
        <v>132500</v>
      </c>
      <c r="E16" s="11">
        <v>122831</v>
      </c>
      <c r="F16" s="33">
        <f>D16-E16</f>
        <v>9669</v>
      </c>
      <c r="G16" s="54">
        <f t="shared" si="3"/>
        <v>142169</v>
      </c>
      <c r="H16" s="37">
        <f>D16/M1</f>
        <v>22083.333333333332</v>
      </c>
      <c r="I16" s="10">
        <f>E16/M1</f>
        <v>20471.833333333332</v>
      </c>
      <c r="J16" s="42">
        <f>H16-I16</f>
        <v>1611.5</v>
      </c>
      <c r="L16" s="63">
        <f t="shared" si="4"/>
        <v>0.46351320754716979</v>
      </c>
      <c r="M16" s="71" t="s">
        <v>50</v>
      </c>
    </row>
    <row r="17" spans="2:14" x14ac:dyDescent="0.25">
      <c r="B17" s="15" t="s">
        <v>23</v>
      </c>
      <c r="C17" s="20">
        <v>16000</v>
      </c>
      <c r="D17" s="32">
        <f t="shared" si="5"/>
        <v>8000</v>
      </c>
      <c r="E17" s="11">
        <v>3750</v>
      </c>
      <c r="F17" s="33">
        <f>D17-E17</f>
        <v>4250</v>
      </c>
      <c r="G17" s="54">
        <f t="shared" si="3"/>
        <v>12250</v>
      </c>
      <c r="H17" s="37">
        <f>D17/M1</f>
        <v>1333.3333333333333</v>
      </c>
      <c r="I17" s="10">
        <f>E17/M1</f>
        <v>625</v>
      </c>
      <c r="J17" s="42">
        <f>H17-I17</f>
        <v>708.33333333333326</v>
      </c>
      <c r="L17" s="63">
        <f t="shared" si="4"/>
        <v>0.234375</v>
      </c>
      <c r="M17" s="71" t="s">
        <v>60</v>
      </c>
    </row>
    <row r="18" spans="2:14" x14ac:dyDescent="0.25">
      <c r="B18" s="15" t="s">
        <v>56</v>
      </c>
      <c r="C18" s="20">
        <v>40000</v>
      </c>
      <c r="D18" s="32">
        <f t="shared" si="5"/>
        <v>20000</v>
      </c>
      <c r="E18" s="68">
        <v>31250</v>
      </c>
      <c r="F18" s="33">
        <f t="shared" ref="F18:F35" si="6">D18-E18</f>
        <v>-11250</v>
      </c>
      <c r="G18" s="54">
        <f t="shared" si="3"/>
        <v>8750</v>
      </c>
      <c r="H18" s="37">
        <f>D18/M1</f>
        <v>3333.3333333333335</v>
      </c>
      <c r="I18" s="10">
        <f>E18/M1</f>
        <v>5208.333333333333</v>
      </c>
      <c r="J18" s="42">
        <f t="shared" ref="J18:J35" si="7">H18-I18</f>
        <v>-1874.9999999999995</v>
      </c>
      <c r="L18" s="63">
        <f>E18/C18</f>
        <v>0.78125</v>
      </c>
      <c r="M18" s="72" t="s">
        <v>64</v>
      </c>
    </row>
    <row r="19" spans="2:14" x14ac:dyDescent="0.25">
      <c r="B19" s="15" t="s">
        <v>24</v>
      </c>
      <c r="C19" s="20">
        <v>2500</v>
      </c>
      <c r="D19" s="32">
        <f t="shared" si="5"/>
        <v>1250</v>
      </c>
      <c r="E19" s="11">
        <v>0</v>
      </c>
      <c r="F19" s="33">
        <f t="shared" si="6"/>
        <v>1250</v>
      </c>
      <c r="G19" s="54">
        <f t="shared" si="3"/>
        <v>2500</v>
      </c>
      <c r="H19" s="37"/>
      <c r="I19" s="10"/>
      <c r="J19" s="42"/>
      <c r="L19" s="63">
        <v>0</v>
      </c>
      <c r="M19" s="71" t="s">
        <v>65</v>
      </c>
    </row>
    <row r="20" spans="2:14" x14ac:dyDescent="0.25">
      <c r="B20" s="15" t="s">
        <v>25</v>
      </c>
      <c r="C20" s="20">
        <v>37000</v>
      </c>
      <c r="D20" s="32">
        <f t="shared" si="5"/>
        <v>18500</v>
      </c>
      <c r="E20" s="11">
        <v>15533</v>
      </c>
      <c r="F20" s="33">
        <f t="shared" si="6"/>
        <v>2967</v>
      </c>
      <c r="G20" s="54">
        <f t="shared" si="3"/>
        <v>21467</v>
      </c>
      <c r="H20" s="37">
        <f>D20/M1</f>
        <v>3083.3333333333335</v>
      </c>
      <c r="I20" s="10">
        <f>E20/M1</f>
        <v>2588.8333333333335</v>
      </c>
      <c r="J20" s="42">
        <f t="shared" si="7"/>
        <v>494.5</v>
      </c>
      <c r="L20" s="63">
        <f t="shared" si="4"/>
        <v>0.41981081081081079</v>
      </c>
      <c r="M20" s="71" t="s">
        <v>51</v>
      </c>
    </row>
    <row r="21" spans="2:14" x14ac:dyDescent="0.25">
      <c r="B21" s="15" t="s">
        <v>26</v>
      </c>
      <c r="C21" s="20">
        <v>33000</v>
      </c>
      <c r="D21" s="32">
        <f t="shared" si="5"/>
        <v>16500</v>
      </c>
      <c r="E21" s="11">
        <v>19096</v>
      </c>
      <c r="F21" s="33">
        <f t="shared" si="6"/>
        <v>-2596</v>
      </c>
      <c r="G21" s="54">
        <f t="shared" si="3"/>
        <v>13904</v>
      </c>
      <c r="H21" s="37">
        <f>D21/M1</f>
        <v>2750</v>
      </c>
      <c r="I21" s="10">
        <f>E21/M1</f>
        <v>3182.6666666666665</v>
      </c>
      <c r="J21" s="42">
        <f t="shared" si="7"/>
        <v>-432.66666666666652</v>
      </c>
      <c r="L21" s="63">
        <f t="shared" si="4"/>
        <v>0.57866666666666666</v>
      </c>
      <c r="M21" s="71" t="s">
        <v>62</v>
      </c>
    </row>
    <row r="22" spans="2:14" x14ac:dyDescent="0.25">
      <c r="B22" s="15" t="s">
        <v>27</v>
      </c>
      <c r="C22" s="20">
        <v>44000</v>
      </c>
      <c r="D22" s="32">
        <f t="shared" si="5"/>
        <v>22000</v>
      </c>
      <c r="E22" s="11">
        <v>29182</v>
      </c>
      <c r="F22" s="33">
        <f t="shared" si="6"/>
        <v>-7182</v>
      </c>
      <c r="G22" s="54">
        <f t="shared" si="3"/>
        <v>14818</v>
      </c>
      <c r="H22" s="37">
        <f>D22/M1</f>
        <v>3666.6666666666665</v>
      </c>
      <c r="I22" s="10">
        <f>E22/M1</f>
        <v>4863.666666666667</v>
      </c>
      <c r="J22" s="42">
        <f t="shared" si="7"/>
        <v>-1197.0000000000005</v>
      </c>
      <c r="L22" s="63">
        <f t="shared" si="4"/>
        <v>0.66322727272727278</v>
      </c>
      <c r="M22" s="71" t="s">
        <v>61</v>
      </c>
    </row>
    <row r="23" spans="2:14" x14ac:dyDescent="0.25">
      <c r="B23" s="15" t="s">
        <v>28</v>
      </c>
      <c r="C23" s="20">
        <v>16000</v>
      </c>
      <c r="D23" s="32">
        <f t="shared" si="5"/>
        <v>8000</v>
      </c>
      <c r="E23" s="11">
        <v>2467</v>
      </c>
      <c r="F23" s="33">
        <f t="shared" si="6"/>
        <v>5533</v>
      </c>
      <c r="G23" s="54">
        <f t="shared" si="3"/>
        <v>13533</v>
      </c>
      <c r="H23" s="37">
        <f>D23/M1</f>
        <v>1333.3333333333333</v>
      </c>
      <c r="I23" s="10">
        <f>E23/M1</f>
        <v>411.16666666666669</v>
      </c>
      <c r="J23" s="42">
        <f t="shared" si="7"/>
        <v>922.16666666666652</v>
      </c>
      <c r="L23" s="63">
        <f t="shared" si="4"/>
        <v>0.15418750000000001</v>
      </c>
      <c r="M23" s="71" t="s">
        <v>53</v>
      </c>
      <c r="N23" s="69"/>
    </row>
    <row r="24" spans="2:14" x14ac:dyDescent="0.25">
      <c r="B24" s="15" t="s">
        <v>29</v>
      </c>
      <c r="C24" s="20">
        <v>23000</v>
      </c>
      <c r="D24" s="32">
        <f t="shared" si="5"/>
        <v>11500</v>
      </c>
      <c r="E24" s="11">
        <v>7348</v>
      </c>
      <c r="F24" s="33">
        <f t="shared" si="6"/>
        <v>4152</v>
      </c>
      <c r="G24" s="54">
        <f t="shared" si="3"/>
        <v>15652</v>
      </c>
      <c r="H24" s="37">
        <f>D24/M1</f>
        <v>1916.6666666666667</v>
      </c>
      <c r="I24" s="10">
        <f>E24/M1</f>
        <v>1224.6666666666667</v>
      </c>
      <c r="J24" s="42">
        <f t="shared" si="7"/>
        <v>692</v>
      </c>
      <c r="L24" s="63">
        <f t="shared" si="4"/>
        <v>0.31947826086956521</v>
      </c>
      <c r="M24" s="73" t="s">
        <v>51</v>
      </c>
    </row>
    <row r="25" spans="2:14" x14ac:dyDescent="0.25">
      <c r="B25" s="15" t="s">
        <v>30</v>
      </c>
      <c r="C25" s="20">
        <v>75000</v>
      </c>
      <c r="D25" s="32">
        <f>C25*$M$2</f>
        <v>37500</v>
      </c>
      <c r="E25" s="11">
        <v>33013</v>
      </c>
      <c r="F25" s="33">
        <f t="shared" ref="F25" si="8">D25-E25</f>
        <v>4487</v>
      </c>
      <c r="G25" s="54">
        <f t="shared" ref="G25" si="9">C25-E25</f>
        <v>41987</v>
      </c>
      <c r="H25" s="37">
        <f>D25/M2</f>
        <v>75000</v>
      </c>
      <c r="I25" s="10">
        <f>E25/M2</f>
        <v>66026</v>
      </c>
      <c r="J25" s="42">
        <f t="shared" ref="J25" si="10">H25-I25</f>
        <v>8974</v>
      </c>
      <c r="L25" s="63">
        <f t="shared" si="4"/>
        <v>0.44017333333333336</v>
      </c>
      <c r="M25" s="72" t="s">
        <v>53</v>
      </c>
    </row>
    <row r="26" spans="2:14" x14ac:dyDescent="0.25">
      <c r="B26" s="15" t="s">
        <v>31</v>
      </c>
      <c r="C26" s="20">
        <v>5000</v>
      </c>
      <c r="D26" s="32">
        <f t="shared" si="5"/>
        <v>2500</v>
      </c>
      <c r="E26" s="11">
        <v>15110</v>
      </c>
      <c r="F26" s="33">
        <f t="shared" si="6"/>
        <v>-12610</v>
      </c>
      <c r="G26" s="54">
        <f t="shared" si="3"/>
        <v>-10110</v>
      </c>
      <c r="H26" s="37">
        <f>D26/M1</f>
        <v>416.66666666666669</v>
      </c>
      <c r="I26" s="10">
        <f>E26/M1</f>
        <v>2518.3333333333335</v>
      </c>
      <c r="J26" s="42">
        <f t="shared" si="7"/>
        <v>-2101.666666666667</v>
      </c>
      <c r="L26" s="63">
        <f t="shared" si="4"/>
        <v>3.0219999999999998</v>
      </c>
      <c r="M26" s="71" t="s">
        <v>72</v>
      </c>
    </row>
    <row r="27" spans="2:14" x14ac:dyDescent="0.25">
      <c r="B27" s="15" t="s">
        <v>32</v>
      </c>
      <c r="C27" s="20">
        <v>75000</v>
      </c>
      <c r="D27" s="32">
        <f t="shared" si="5"/>
        <v>37500</v>
      </c>
      <c r="E27" s="11">
        <v>41465</v>
      </c>
      <c r="F27" s="33">
        <f t="shared" si="6"/>
        <v>-3965</v>
      </c>
      <c r="G27" s="54">
        <f t="shared" si="3"/>
        <v>33535</v>
      </c>
      <c r="H27" s="37">
        <f>D27/M1</f>
        <v>6250</v>
      </c>
      <c r="I27" s="10">
        <f>E27/M1</f>
        <v>6910.833333333333</v>
      </c>
      <c r="J27" s="42">
        <f t="shared" si="7"/>
        <v>-660.83333333333303</v>
      </c>
      <c r="L27" s="63">
        <f t="shared" si="4"/>
        <v>0.55286666666666662</v>
      </c>
      <c r="M27" s="71" t="s">
        <v>73</v>
      </c>
    </row>
    <row r="28" spans="2:14" x14ac:dyDescent="0.25">
      <c r="B28" s="15" t="s">
        <v>33</v>
      </c>
      <c r="C28" s="20">
        <v>90000</v>
      </c>
      <c r="D28" s="32">
        <f t="shared" si="5"/>
        <v>45000</v>
      </c>
      <c r="E28" s="11">
        <v>37641</v>
      </c>
      <c r="F28" s="33">
        <f>D28-E28</f>
        <v>7359</v>
      </c>
      <c r="G28" s="54">
        <f>C28-E28</f>
        <v>52359</v>
      </c>
      <c r="H28" s="37">
        <f>D28/M1</f>
        <v>7500</v>
      </c>
      <c r="I28" s="10">
        <f>E28/M1</f>
        <v>6273.5</v>
      </c>
      <c r="J28" s="42">
        <f t="shared" si="7"/>
        <v>1226.5</v>
      </c>
      <c r="L28" s="63">
        <f t="shared" si="4"/>
        <v>0.41823333333333335</v>
      </c>
      <c r="M28" s="71" t="s">
        <v>51</v>
      </c>
    </row>
    <row r="29" spans="2:14" x14ac:dyDescent="0.25">
      <c r="B29" s="15" t="s">
        <v>34</v>
      </c>
      <c r="C29" s="20">
        <v>2500</v>
      </c>
      <c r="D29" s="32">
        <f t="shared" si="5"/>
        <v>1250</v>
      </c>
      <c r="E29" s="11">
        <v>2437</v>
      </c>
      <c r="F29" s="33">
        <f t="shared" si="6"/>
        <v>-1187</v>
      </c>
      <c r="G29" s="54">
        <f t="shared" si="3"/>
        <v>63</v>
      </c>
      <c r="H29" s="37">
        <f>D29/M1</f>
        <v>208.33333333333334</v>
      </c>
      <c r="I29" s="10">
        <f>E29/M1</f>
        <v>406.16666666666669</v>
      </c>
      <c r="J29" s="42">
        <f t="shared" si="7"/>
        <v>-197.83333333333334</v>
      </c>
      <c r="L29" s="63">
        <f t="shared" si="4"/>
        <v>0.9748</v>
      </c>
      <c r="M29" s="71" t="s">
        <v>58</v>
      </c>
    </row>
    <row r="30" spans="2:14" x14ac:dyDescent="0.25">
      <c r="B30" s="15" t="s">
        <v>35</v>
      </c>
      <c r="C30" s="20">
        <v>7500</v>
      </c>
      <c r="D30" s="32">
        <f t="shared" si="5"/>
        <v>3750</v>
      </c>
      <c r="E30" s="11">
        <v>2297</v>
      </c>
      <c r="F30" s="33">
        <f t="shared" si="6"/>
        <v>1453</v>
      </c>
      <c r="G30" s="54">
        <f t="shared" si="3"/>
        <v>5203</v>
      </c>
      <c r="H30" s="59">
        <f>D30/M1</f>
        <v>625</v>
      </c>
      <c r="I30" s="60">
        <f>E30/M1</f>
        <v>382.83333333333331</v>
      </c>
      <c r="J30" s="42">
        <f t="shared" ref="J30" si="11">H30-I30</f>
        <v>242.16666666666669</v>
      </c>
      <c r="L30" s="63">
        <f t="shared" si="4"/>
        <v>0.30626666666666669</v>
      </c>
      <c r="M30" s="72" t="s">
        <v>51</v>
      </c>
    </row>
    <row r="31" spans="2:14" x14ac:dyDescent="0.25">
      <c r="B31" s="15" t="s">
        <v>36</v>
      </c>
      <c r="C31" s="20">
        <v>16000</v>
      </c>
      <c r="D31" s="32">
        <f t="shared" si="5"/>
        <v>8000</v>
      </c>
      <c r="E31" s="11">
        <v>8697</v>
      </c>
      <c r="F31" s="33">
        <f t="shared" si="6"/>
        <v>-697</v>
      </c>
      <c r="G31" s="54">
        <f t="shared" si="3"/>
        <v>7303</v>
      </c>
      <c r="H31" s="37">
        <f>D31/M1</f>
        <v>1333.3333333333333</v>
      </c>
      <c r="I31" s="10">
        <f>E31/M1</f>
        <v>1449.5</v>
      </c>
      <c r="J31" s="42">
        <f t="shared" si="7"/>
        <v>-116.16666666666674</v>
      </c>
      <c r="L31" s="63">
        <f t="shared" si="4"/>
        <v>0.54356249999999995</v>
      </c>
      <c r="M31" s="71" t="s">
        <v>57</v>
      </c>
    </row>
    <row r="32" spans="2:14" x14ac:dyDescent="0.25">
      <c r="B32" s="15" t="s">
        <v>37</v>
      </c>
      <c r="C32" s="20">
        <v>15000</v>
      </c>
      <c r="D32" s="32">
        <f t="shared" si="5"/>
        <v>7500</v>
      </c>
      <c r="E32" s="11">
        <v>6065</v>
      </c>
      <c r="F32" s="33">
        <f t="shared" si="6"/>
        <v>1435</v>
      </c>
      <c r="G32" s="54">
        <f t="shared" si="3"/>
        <v>8935</v>
      </c>
      <c r="H32" s="37">
        <f>D32/M1</f>
        <v>1250</v>
      </c>
      <c r="I32" s="10">
        <f>E32/M1</f>
        <v>1010.8333333333334</v>
      </c>
      <c r="J32" s="42">
        <f t="shared" si="7"/>
        <v>239.16666666666663</v>
      </c>
      <c r="L32" s="63">
        <f t="shared" si="4"/>
        <v>0.40433333333333332</v>
      </c>
      <c r="M32" s="72" t="s">
        <v>53</v>
      </c>
    </row>
    <row r="33" spans="1:13" x14ac:dyDescent="0.25">
      <c r="B33" s="15" t="s">
        <v>38</v>
      </c>
      <c r="C33" s="20">
        <v>265000</v>
      </c>
      <c r="D33" s="32">
        <f t="shared" si="5"/>
        <v>132500</v>
      </c>
      <c r="E33" s="11">
        <v>153169</v>
      </c>
      <c r="F33" s="33">
        <f t="shared" si="6"/>
        <v>-20669</v>
      </c>
      <c r="G33" s="54">
        <f t="shared" si="3"/>
        <v>111831</v>
      </c>
      <c r="H33" s="37">
        <f>D33/M1</f>
        <v>22083.333333333332</v>
      </c>
      <c r="I33" s="10">
        <f>E33/M1</f>
        <v>25528.166666666668</v>
      </c>
      <c r="J33" s="42">
        <f t="shared" si="7"/>
        <v>-3444.8333333333358</v>
      </c>
      <c r="L33" s="63">
        <f t="shared" si="4"/>
        <v>0.57799622641509429</v>
      </c>
      <c r="M33" s="71" t="s">
        <v>63</v>
      </c>
    </row>
    <row r="34" spans="1:13" x14ac:dyDescent="0.25">
      <c r="B34" s="15" t="s">
        <v>39</v>
      </c>
      <c r="C34" s="20">
        <v>45000</v>
      </c>
      <c r="D34" s="32">
        <f t="shared" si="5"/>
        <v>22500</v>
      </c>
      <c r="E34" s="11">
        <v>15708</v>
      </c>
      <c r="F34" s="33">
        <f t="shared" si="6"/>
        <v>6792</v>
      </c>
      <c r="G34" s="54">
        <f t="shared" si="3"/>
        <v>29292</v>
      </c>
      <c r="H34" s="37">
        <f>D34/M1</f>
        <v>3750</v>
      </c>
      <c r="I34" s="10">
        <f>E34/M1</f>
        <v>2618</v>
      </c>
      <c r="J34" s="42">
        <f t="shared" si="7"/>
        <v>1132</v>
      </c>
      <c r="L34" s="63">
        <f t="shared" si="4"/>
        <v>0.34906666666666669</v>
      </c>
      <c r="M34" s="72" t="s">
        <v>67</v>
      </c>
    </row>
    <row r="35" spans="1:13" ht="15.75" thickBot="1" x14ac:dyDescent="0.3">
      <c r="B35" s="15" t="s">
        <v>40</v>
      </c>
      <c r="C35" s="20">
        <v>150000</v>
      </c>
      <c r="D35" s="32">
        <f t="shared" si="5"/>
        <v>75000</v>
      </c>
      <c r="E35" s="11">
        <v>90644</v>
      </c>
      <c r="F35" s="33">
        <f t="shared" si="6"/>
        <v>-15644</v>
      </c>
      <c r="G35" s="54">
        <f t="shared" si="3"/>
        <v>59356</v>
      </c>
      <c r="H35" s="37">
        <f>D35/M1</f>
        <v>12500</v>
      </c>
      <c r="I35" s="10">
        <f>E35/M1</f>
        <v>15107.333333333334</v>
      </c>
      <c r="J35" s="42">
        <f t="shared" si="7"/>
        <v>-2607.3333333333339</v>
      </c>
      <c r="L35" s="63">
        <f t="shared" si="4"/>
        <v>0.60429333333333335</v>
      </c>
      <c r="M35" s="75" t="s">
        <v>66</v>
      </c>
    </row>
    <row r="36" spans="1:13" ht="15.75" thickBot="1" x14ac:dyDescent="0.3">
      <c r="B36" s="7"/>
      <c r="C36" s="74">
        <f>SUM(C15:C35)</f>
        <v>2102500</v>
      </c>
      <c r="D36" s="74">
        <f>C36*M2</f>
        <v>1051250</v>
      </c>
      <c r="E36" s="74">
        <f>SUM(E15:E35)</f>
        <v>1059025</v>
      </c>
      <c r="F36" s="35">
        <f>SUM(F15:F35)</f>
        <v>-7775</v>
      </c>
      <c r="G36" s="61">
        <f>C36-E36</f>
        <v>1043475</v>
      </c>
      <c r="H36" s="29">
        <f>SUM(H15:H35)</f>
        <v>243750</v>
      </c>
      <c r="I36" s="6">
        <f>SUM(I15:I35)</f>
        <v>237028.00000000003</v>
      </c>
      <c r="J36" s="44">
        <f>SUM(J15:J35)</f>
        <v>6721.9999999999945</v>
      </c>
      <c r="L36" s="64">
        <f t="shared" si="4"/>
        <v>0.50369797859690846</v>
      </c>
      <c r="M36" s="72" t="s">
        <v>68</v>
      </c>
    </row>
    <row r="37" spans="1:13" x14ac:dyDescent="0.25">
      <c r="E37" s="4"/>
    </row>
    <row r="38" spans="1:13" hidden="1" x14ac:dyDescent="0.25">
      <c r="B38" s="1" t="s">
        <v>41</v>
      </c>
    </row>
    <row r="39" spans="1:13" hidden="1" x14ac:dyDescent="0.25">
      <c r="B39" t="s">
        <v>42</v>
      </c>
      <c r="C39" s="2"/>
      <c r="D39" s="2"/>
      <c r="E39" s="2"/>
    </row>
    <row r="40" spans="1:13" hidden="1" x14ac:dyDescent="0.25">
      <c r="B40" t="s">
        <v>43</v>
      </c>
      <c r="C40" s="2"/>
      <c r="D40" s="2"/>
      <c r="E40" s="2"/>
    </row>
    <row r="41" spans="1:13" hidden="1" x14ac:dyDescent="0.25">
      <c r="B41" t="s">
        <v>44</v>
      </c>
      <c r="C41" s="2"/>
      <c r="D41" s="2"/>
      <c r="E41" s="2"/>
    </row>
    <row r="42" spans="1:13" ht="15.75" hidden="1" thickBot="1" x14ac:dyDescent="0.3">
      <c r="B42" t="s">
        <v>45</v>
      </c>
      <c r="C42" s="3"/>
      <c r="D42" s="2"/>
      <c r="E42" s="2"/>
    </row>
    <row r="43" spans="1:13" hidden="1" x14ac:dyDescent="0.25">
      <c r="C43" s="4">
        <f>SUM(C39:C42)</f>
        <v>0</v>
      </c>
      <c r="D43" s="4"/>
      <c r="E43" s="4"/>
    </row>
    <row r="44" spans="1:13" hidden="1" x14ac:dyDescent="0.25"/>
    <row r="45" spans="1:13" x14ac:dyDescent="0.25">
      <c r="B45" t="s">
        <v>46</v>
      </c>
      <c r="C45" s="4"/>
      <c r="D45" s="4"/>
      <c r="E45" s="4"/>
    </row>
    <row r="46" spans="1:13" x14ac:dyDescent="0.25">
      <c r="B46" t="s">
        <v>47</v>
      </c>
    </row>
    <row r="47" spans="1:13" x14ac:dyDescent="0.25">
      <c r="B47" t="s">
        <v>48</v>
      </c>
    </row>
    <row r="48" spans="1:13" x14ac:dyDescent="0.25">
      <c r="A48" s="57"/>
      <c r="F48" s="57" t="s">
        <v>49</v>
      </c>
      <c r="G48" s="58">
        <f>C36*5%</f>
        <v>105125</v>
      </c>
    </row>
  </sheetData>
  <conditionalFormatting sqref="A15:K15 M15:XFD35 C16 A17:C35 M36">
    <cfRule type="cellIs" dxfId="8" priority="12" operator="lessThan">
      <formula>0</formula>
    </cfRule>
  </conditionalFormatting>
  <conditionalFormatting sqref="B17">
    <cfRule type="cellIs" dxfId="7" priority="8" operator="lessThan">
      <formula>$F$16</formula>
    </cfRule>
    <cfRule type="cellIs" dxfId="6" priority="10" operator="lessThan">
      <formula>0</formula>
    </cfRule>
  </conditionalFormatting>
  <conditionalFormatting sqref="D16:K35">
    <cfRule type="cellIs" dxfId="5" priority="1" operator="lessThan">
      <formula>0</formula>
    </cfRule>
  </conditionalFormatting>
  <conditionalFormatting sqref="F6:F10">
    <cfRule type="cellIs" dxfId="4" priority="2" operator="lessThan">
      <formula>0</formula>
    </cfRule>
  </conditionalFormatting>
  <conditionalFormatting sqref="F36">
    <cfRule type="cellIs" dxfId="3" priority="7" operator="lessThan">
      <formula>0</formula>
    </cfRule>
  </conditionalFormatting>
  <conditionalFormatting sqref="J1:J1048576">
    <cfRule type="cellIs" dxfId="2" priority="4" operator="lessThan">
      <formula>-2441</formula>
    </cfRule>
  </conditionalFormatting>
  <conditionalFormatting sqref="J8:J9">
    <cfRule type="cellIs" dxfId="1" priority="3" operator="lessThan">
      <formula>0</formula>
    </cfRule>
  </conditionalFormatting>
  <conditionalFormatting sqref="J15:J36 A16">
    <cfRule type="cellIs" dxfId="0" priority="9" operator="lessThan">
      <formula>0</formula>
    </cfRule>
  </conditionalFormatting>
  <printOptions horizontalCentered="1" verticalCentered="1" gridLines="1"/>
  <pageMargins left="0.7" right="0.7" top="0.5" bottom="0.5" header="0.3" footer="0.3"/>
  <pageSetup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/>
  <Company>Hewlett-Packard Company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Melissa Smith</dc:creator>
  <cp:keywords/>
  <dc:description/>
  <cp:lastModifiedBy>Guadalupe Huitron</cp:lastModifiedBy>
  <cp:revision/>
  <cp:lastPrinted>2025-01-08T17:29:12Z</cp:lastPrinted>
  <dcterms:created xsi:type="dcterms:W3CDTF">2014-11-06T22:31:17Z</dcterms:created>
  <dcterms:modified xsi:type="dcterms:W3CDTF">2025-01-14T16:50:09Z</dcterms:modified>
  <cp:category/>
  <cp:contentStatus/>
</cp:coreProperties>
</file>